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9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TOTAL" sheetId="5" r:id="rId10"/>
    <sheet name="menores" sheetId="6" r:id="rId11"/>
  </sheets>
  <definedNames>
    <definedName name="_xlnm.Print_Area" localSheetId="10">menores!$A$1:$F$21</definedName>
    <definedName name="_xlnm.Print_Area" localSheetId="9">TOTAL!$A$1:$F$21</definedName>
    <definedName name="_xlnm.Print_Titles" localSheetId="9">TOTAL!$1:$11</definedName>
  </definedNames>
  <calcPr calcId="145621"/>
</workbook>
</file>

<file path=xl/calcChain.xml><?xml version="1.0" encoding="utf-8"?>
<calcChain xmlns="http://schemas.openxmlformats.org/spreadsheetml/2006/main">
  <c r="C20" i="6" l="1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20" i="5"/>
  <c r="D20" i="5"/>
  <c r="B20" i="5"/>
  <c r="C19" i="5"/>
  <c r="D19" i="5"/>
  <c r="B19" i="5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I6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I7" i="73"/>
  <c r="F3" i="73"/>
  <c r="E10" i="6" s="1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F3" i="70"/>
  <c r="E4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E20" i="6" s="1"/>
  <c r="H20" i="39"/>
  <c r="G20" i="39" s="1"/>
  <c r="B17" i="6" s="1"/>
  <c r="F20" i="39"/>
  <c r="D20" i="39"/>
  <c r="B20" i="39"/>
  <c r="A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E16" i="6" s="1"/>
  <c r="C20" i="39" l="1"/>
  <c r="I5" i="39" s="1"/>
  <c r="C20" i="71"/>
  <c r="I13" i="71" s="1"/>
  <c r="A20" i="72"/>
  <c r="F16" i="6"/>
  <c r="F8" i="6"/>
  <c r="F6" i="6"/>
  <c r="F20" i="6"/>
  <c r="F12" i="6"/>
  <c r="F18" i="6"/>
  <c r="F14" i="6"/>
  <c r="F10" i="6"/>
  <c r="A20" i="73"/>
  <c r="C20" i="73" s="1"/>
  <c r="I6" i="73" s="1"/>
  <c r="A20" i="75"/>
  <c r="C20" i="75" s="1"/>
  <c r="I6" i="75" s="1"/>
  <c r="A20" i="70"/>
  <c r="C20" i="70" s="1"/>
  <c r="I12" i="70" s="1"/>
  <c r="A20" i="74"/>
  <c r="C20" i="74" s="1"/>
  <c r="I4" i="39"/>
  <c r="I3" i="39"/>
  <c r="A20" i="38"/>
  <c r="C20" i="38" s="1"/>
  <c r="A20" i="40"/>
  <c r="C20" i="40" s="1"/>
  <c r="F4" i="6"/>
  <c r="E20" i="39" l="1"/>
  <c r="E3" i="39" s="1"/>
  <c r="E19" i="5" s="1"/>
  <c r="F19" i="5" s="1"/>
  <c r="I11" i="71"/>
  <c r="I12" i="71"/>
  <c r="I9" i="71"/>
  <c r="I10" i="71"/>
  <c r="I7" i="71"/>
  <c r="I8" i="71"/>
  <c r="I3" i="71"/>
  <c r="E20" i="71" s="1"/>
  <c r="I6" i="71"/>
  <c r="I5" i="71"/>
  <c r="I4" i="71"/>
  <c r="I10" i="70"/>
  <c r="I11" i="70"/>
  <c r="I8" i="70"/>
  <c r="I9" i="70"/>
  <c r="I6" i="70"/>
  <c r="I7" i="70"/>
  <c r="C20" i="72"/>
  <c r="I7" i="72" s="1"/>
  <c r="F21" i="6"/>
  <c r="I5" i="73"/>
  <c r="I4" i="73"/>
  <c r="I3" i="73"/>
  <c r="I3" i="75"/>
  <c r="I5" i="75"/>
  <c r="I4" i="75"/>
  <c r="H22" i="71"/>
  <c r="H23" i="71" s="1"/>
  <c r="E3" i="71"/>
  <c r="E13" i="5" s="1"/>
  <c r="F13" i="5" s="1"/>
  <c r="I4" i="74"/>
  <c r="I5" i="74"/>
  <c r="I3" i="74"/>
  <c r="E20" i="74"/>
  <c r="H22" i="74" s="1"/>
  <c r="H23" i="74" s="1"/>
  <c r="I4" i="70"/>
  <c r="I5" i="70"/>
  <c r="I3" i="70"/>
  <c r="E20" i="70"/>
  <c r="E3" i="70" s="1"/>
  <c r="E12" i="5" s="1"/>
  <c r="F12" i="5" s="1"/>
  <c r="I4" i="38"/>
  <c r="I3" i="38"/>
  <c r="I5" i="38"/>
  <c r="I5" i="40"/>
  <c r="I4" i="40"/>
  <c r="I3" i="40"/>
  <c r="E20" i="40" l="1"/>
  <c r="H22" i="39"/>
  <c r="H23" i="39" s="1"/>
  <c r="E20" i="38"/>
  <c r="H22" i="38" s="1"/>
  <c r="H23" i="38" s="1"/>
  <c r="I5" i="72"/>
  <c r="I6" i="72"/>
  <c r="E20" i="73"/>
  <c r="E3" i="73" s="1"/>
  <c r="E15" i="5" s="1"/>
  <c r="F15" i="5" s="1"/>
  <c r="I4" i="72"/>
  <c r="I3" i="72"/>
  <c r="E20" i="75"/>
  <c r="H22" i="75" s="1"/>
  <c r="H23" i="75" s="1"/>
  <c r="E3" i="74"/>
  <c r="E16" i="5" s="1"/>
  <c r="F16" i="5" s="1"/>
  <c r="H22" i="70"/>
  <c r="H23" i="70" s="1"/>
  <c r="H22" i="40"/>
  <c r="H23" i="40" s="1"/>
  <c r="E3" i="40"/>
  <c r="E20" i="5" s="1"/>
  <c r="F20" i="5" s="1"/>
  <c r="E3" i="38"/>
  <c r="E18" i="5" s="1"/>
  <c r="F18" i="5" s="1"/>
  <c r="E20" i="72" l="1"/>
  <c r="E3" i="72" s="1"/>
  <c r="E14" i="5" s="1"/>
  <c r="F14" i="5" s="1"/>
  <c r="H22" i="73"/>
  <c r="H23" i="73" s="1"/>
  <c r="E3" i="75"/>
  <c r="E17" i="5" s="1"/>
  <c r="F17" i="5" s="1"/>
  <c r="F21" i="5" l="1"/>
  <c r="H22" i="72"/>
  <c r="H23" i="72" s="1"/>
</calcChain>
</file>

<file path=xl/sharedStrings.xml><?xml version="1.0" encoding="utf-8"?>
<sst xmlns="http://schemas.openxmlformats.org/spreadsheetml/2006/main" count="323" uniqueCount="93">
  <si>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</si>
  <si>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</si>
  <si>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</si>
  <si>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</si>
  <si>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</si>
  <si>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</si>
  <si>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</si>
  <si>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</si>
  <si>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</si>
  <si>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</si>
  <si>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</si>
  <si>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</si>
  <si>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</si>
  <si>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</si>
  <si>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</si>
  <si>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</si>
  <si>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</si>
  <si>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</si>
  <si>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</si>
  <si>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</si>
  <si>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</si>
  <si>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</si>
  <si>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</si>
  <si>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</si>
  <si>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</si>
  <si>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</si>
  <si>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</si>
  <si>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</si>
  <si>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</si>
  <si>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</si>
  <si>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</si>
  <si>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</si>
  <si>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</si>
  <si>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</si>
  <si>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</si>
  <si>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</si>
  <si>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</si>
  <si>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</si>
  <si>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</si>
  <si>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</si>
  <si>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</si>
  <si>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</si>
  <si>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</si>
  <si>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</si>
  <si>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</si>
  <si>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</si>
  <si>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Açucar Branco Granulado
Derivado da cana-de-çúcar, Embalagem de 1 kg,
Com impressão do nome do fabricante, registro no Ministério da Saúde e validade do produto não inferior a 11 meses, contados da data do recebimento definitivo.
Acondicionados em sacos com 30 pacotes.</t>
  </si>
  <si>
    <t>quilograma</t>
  </si>
  <si>
    <t>Leite em pó, Integral, Granulado, Derivado da vaca, Lata com 400g, Com impressão do nome do fabricante, registro no Ministério da Agricultura e validade do produto não inferior a 9 meses, contados da data do recebimento definitivo. Acondicionados em caixas com até 24 unidades</t>
  </si>
  <si>
    <t>lata</t>
  </si>
  <si>
    <t>Água mineral
Acondicionada em copos de 200ml.
Com impressão do nome do fabricante, registro no Ministério da Saúde e validade do produto não inferior a  6 meses, contados da data do recebimento definitivo.
Embalagem: caixa contendo 48 copos.</t>
  </si>
  <si>
    <t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t>
  </si>
  <si>
    <t xml:space="preserve">Polpa de Acerola
 Embalagem plástica com 100g, Com impressão do nome do fabricante, registro no Ministério da Saúde e validade do produto não inferior a 3 meses, contados da data do recebimento definitivo. Acondicionadas em embalagens com até 30 unidades. </t>
  </si>
  <si>
    <t>Polpa de Goiaba 
Embalagem plástica com 100g, Com impressão do nome do fabricante, registro no Ministério da Saúde e validade do produto não inferior a 3 meses, contados da data do recebimento definitivo. Acondicionadas em embalagens com até 30 unidades</t>
  </si>
  <si>
    <t>Polpa de Maracujá Embalagem plástica com 100g, Com impressão do nome do fabricante, registro no Ministério da Saúde e validade do produto não inferior a 3 meses, contados da data do recebimento definitivo. Acondicionadas em embalagens com até 30 unidades</t>
  </si>
  <si>
    <t>Polpa de Morango Embalagem plástica com 100g, Com impressão do nome do fabricante, registro no Ministério da Saúde e validade do produto não inferior a 3 meses, contados da data do recebimento definitivo. Acondicionadas em embalagens com até 30 unidades.</t>
  </si>
  <si>
    <t>Polpa de Cacau
 Embalagem plástica com 100g, Com impressão do nome do fabricante, registro no Ministério da Saúde e validade do produto não inferior a 3 meses, contados da data do recebimento definitivo. Acondicionadas em embalagens com até 30 unidades</t>
  </si>
  <si>
    <t>DISTRIBUIDORA FLORIANO EIRELI</t>
  </si>
  <si>
    <t>SM PANTANAL REPRESENTACOES E SERVICOS EIRELI</t>
  </si>
  <si>
    <t>MARA MARCHI PACHECO</t>
  </si>
  <si>
    <t>MOEMA MARY FONSECA DANTAS EFREM DE LIMA</t>
  </si>
  <si>
    <t>COMAPE - COMERCIO DE ALIMENTOS DE PERNAMBUCO LTDA</t>
  </si>
  <si>
    <t>CYNARA F DE LIMA</t>
  </si>
  <si>
    <t>SATELITE COMERCIO DE ALIMENTOS LTDA</t>
  </si>
  <si>
    <t>J. W. DE MOURA LEITE ALIMENTOS</t>
  </si>
  <si>
    <t>PRONTO DISTRIBUIDORA EIRELI</t>
  </si>
  <si>
    <t>NUTRICIONALE COMERCIO DE ALIMENTOS LTDA</t>
  </si>
  <si>
    <t>ABASTESUL DISTRIBUIDORA DE ALIMENTOS EIRELI</t>
  </si>
  <si>
    <t>L S MOURA DISTRIBUIDORA EIRELI</t>
  </si>
  <si>
    <t>FRANCISCO LINO DE OLIVEIRA</t>
  </si>
  <si>
    <t>HORT COMERCIO DE PRODUTOS ALIMENTICIOS EIRELI</t>
  </si>
  <si>
    <t>CHRISTIANNY MAROJA EIRELI</t>
  </si>
  <si>
    <t>OSANA RAMOS DA SILVA DISTRIBUIDORA DE ALIMENTOS</t>
  </si>
  <si>
    <t>RIKA COMERCIO DE ALIMENTOS - EIRELI</t>
  </si>
  <si>
    <t>AGUA MINERAL IGARA LTDA</t>
  </si>
  <si>
    <t>MARCOS VINICIUS M DE SOUZA</t>
  </si>
  <si>
    <t>AGUA MINERAL OASIS DA SAUDE LTDA</t>
  </si>
  <si>
    <t>FABIANO CORREIA LEAL</t>
  </si>
  <si>
    <t>E C DE SOUSA EMPREENDIMENTOS EIRELI</t>
  </si>
  <si>
    <t>FIBRA COMERCIO E DISTRIBUICAO LTDA</t>
  </si>
  <si>
    <t>EMARTINS ATACADISTA LTDA</t>
  </si>
  <si>
    <t>ELCIO MAFIOLETTI</t>
  </si>
  <si>
    <t>J. V. COMERCIO EIRELI</t>
  </si>
  <si>
    <t>C TEIXEIRA 110 COMERCIO DE ALIMENTOS EIRELI</t>
  </si>
  <si>
    <t>ECO COMERCIO DE PRODUTOS HOSPITALARES EIRELI</t>
  </si>
  <si>
    <t>M. L. VITAL</t>
  </si>
  <si>
    <t>MARCIA C DIAS CASSEB</t>
  </si>
  <si>
    <t>HIPERIDEAL</t>
  </si>
  <si>
    <t>MAGAZINE LUIZA</t>
  </si>
  <si>
    <t>MADRID SUPERMERCADOS</t>
  </si>
  <si>
    <t>PAO DE ACUCAR</t>
  </si>
  <si>
    <t>SANTA HELENA</t>
  </si>
  <si>
    <t>SUPERMERCADOS CARONE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</si>
</sst>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1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2847975</xdr:colOff>
      <xdr:row>0</xdr:row>
      <xdr:rowOff>47625</xdr:rowOff>
    </xdr:from>
    <xdr:to>
      <xdr:col>2</xdr:col>
      <xdr:colOff>247649</xdr:colOff>
      <xdr:row>9</xdr:row>
      <xdr:rowOff>161924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5" y="47625"/>
          <a:ext cx="3190874" cy="1571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3" sqref="G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46</v>
      </c>
      <c r="C3" s="53" t="s">
        <v>47</v>
      </c>
      <c r="D3" s="56">
        <v>8000</v>
      </c>
      <c r="E3" s="59">
        <f>IF(C20&lt;=25%,D20,MIN(E20:F20))</f>
        <v>3</v>
      </c>
      <c r="F3" s="59">
        <f>MIN(H3:H17)</f>
        <v>2.4699900000000001</v>
      </c>
      <c r="G3" s="4" t="s">
        <v>63</v>
      </c>
      <c r="H3" s="13">
        <v>2.4699900000000001</v>
      </c>
      <c r="I3" s="29" t="str">
        <f>IF(H3="","",(IF($C$20&lt;25%,"N/A",IF(H3&lt;=($D$20+$A$20),H3,"Descartado"))))</f>
        <v>N/A</v>
      </c>
    </row>
    <row r="4" spans="1:9">
      <c r="A4" s="49"/>
      <c r="B4" s="51"/>
      <c r="C4" s="54"/>
      <c r="D4" s="57"/>
      <c r="E4" s="60"/>
      <c r="F4" s="60"/>
      <c r="G4" s="4" t="s">
        <v>64</v>
      </c>
      <c r="H4" s="13">
        <v>2.61</v>
      </c>
      <c r="I4" s="29" t="str">
        <f t="shared" ref="I4:I17" si="0">IF(H4="","",(IF($C$20&lt;25%,"N/A",IF(H4&lt;=($D$20+$A$20),H4,"Descartado"))))</f>
        <v>N/A</v>
      </c>
    </row>
    <row r="5" spans="1:9">
      <c r="A5" s="49"/>
      <c r="B5" s="51"/>
      <c r="C5" s="54"/>
      <c r="D5" s="57"/>
      <c r="E5" s="60"/>
      <c r="F5" s="60"/>
      <c r="G5" s="4" t="s">
        <v>65</v>
      </c>
      <c r="H5" s="13">
        <v>2.68</v>
      </c>
      <c r="I5" s="29" t="str">
        <f t="shared" si="0"/>
        <v>N/A</v>
      </c>
    </row>
    <row r="6" spans="1:9">
      <c r="A6" s="49"/>
      <c r="B6" s="51"/>
      <c r="C6" s="54"/>
      <c r="D6" s="57"/>
      <c r="E6" s="60"/>
      <c r="F6" s="60"/>
      <c r="G6" s="4" t="s">
        <v>66</v>
      </c>
      <c r="H6" s="13">
        <v>2.75</v>
      </c>
      <c r="I6" s="29" t="str">
        <f t="shared" si="0"/>
        <v>N/A</v>
      </c>
    </row>
    <row r="7" spans="1:9">
      <c r="A7" s="49"/>
      <c r="B7" s="51"/>
      <c r="C7" s="54"/>
      <c r="D7" s="57"/>
      <c r="E7" s="60"/>
      <c r="F7" s="60"/>
      <c r="G7" s="4" t="s">
        <v>67</v>
      </c>
      <c r="H7" s="13">
        <v>2.93</v>
      </c>
      <c r="I7" s="29" t="str">
        <f t="shared" si="0"/>
        <v>N/A</v>
      </c>
    </row>
    <row r="8" spans="1:9">
      <c r="A8" s="49"/>
      <c r="B8" s="51"/>
      <c r="C8" s="54"/>
      <c r="D8" s="57"/>
      <c r="E8" s="60"/>
      <c r="F8" s="60"/>
      <c r="G8" s="4" t="s">
        <v>68</v>
      </c>
      <c r="H8" s="13">
        <v>2.99</v>
      </c>
      <c r="I8" s="29" t="str">
        <f t="shared" si="0"/>
        <v>N/A</v>
      </c>
    </row>
    <row r="9" spans="1:9">
      <c r="A9" s="49"/>
      <c r="B9" s="51"/>
      <c r="C9" s="54"/>
      <c r="D9" s="57"/>
      <c r="E9" s="60"/>
      <c r="F9" s="60"/>
      <c r="G9" s="4" t="s">
        <v>69</v>
      </c>
      <c r="H9" s="13">
        <v>3</v>
      </c>
      <c r="I9" s="29" t="str">
        <f t="shared" si="0"/>
        <v>N/A</v>
      </c>
    </row>
    <row r="10" spans="1:9">
      <c r="A10" s="49"/>
      <c r="B10" s="51"/>
      <c r="C10" s="54"/>
      <c r="D10" s="57"/>
      <c r="E10" s="60"/>
      <c r="F10" s="60"/>
      <c r="G10" s="4" t="s">
        <v>70</v>
      </c>
      <c r="H10" s="13">
        <v>3.15</v>
      </c>
      <c r="I10" s="29" t="str">
        <f t="shared" si="0"/>
        <v>N/A</v>
      </c>
    </row>
    <row r="11" spans="1:9">
      <c r="A11" s="49"/>
      <c r="B11" s="51"/>
      <c r="C11" s="54"/>
      <c r="D11" s="57"/>
      <c r="E11" s="60"/>
      <c r="F11" s="60"/>
      <c r="G11" s="4" t="s">
        <v>71</v>
      </c>
      <c r="H11" s="13">
        <v>3.55</v>
      </c>
      <c r="I11" s="29" t="str">
        <f t="shared" si="0"/>
        <v>N/A</v>
      </c>
    </row>
    <row r="12" spans="1:9">
      <c r="A12" s="49"/>
      <c r="B12" s="51"/>
      <c r="C12" s="54"/>
      <c r="D12" s="57"/>
      <c r="E12" s="60"/>
      <c r="F12" s="60"/>
      <c r="G12" s="4" t="s">
        <v>72</v>
      </c>
      <c r="H12" s="13">
        <v>3.89</v>
      </c>
      <c r="I12" s="29" t="str">
        <f t="shared" si="0"/>
        <v>N/A</v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0.43715883715062714</v>
      </c>
      <c r="B20" s="19">
        <f>COUNT(H3:H17)</f>
        <v>10</v>
      </c>
      <c r="C20" s="20">
        <f>IF(B20&lt;2,"N/A",(A20/D20))</f>
        <v>0.14571961238354239</v>
      </c>
      <c r="D20" s="21">
        <f>ROUND(AVERAGE(H3:H17),2)</f>
        <v>3</v>
      </c>
      <c r="E20" s="22" t="str">
        <f>IFERROR(ROUND(IF(B20&lt;2,"N/A",(IF(C20&lt;=25%,"N/A",AVERAGE(I3:I17)))),2),"N/A")</f>
        <v>N/A</v>
      </c>
      <c r="F20" s="22">
        <f>ROUND(MEDIAN(H3:H17),2)</f>
        <v>2.96</v>
      </c>
      <c r="G20" s="23" t="str">
        <f>INDEX(G3:G17,MATCH(H20,H3:H17,0))</f>
        <v>SATELITE COMERCIO DE ALIMENTOS LTDA</v>
      </c>
      <c r="H20" s="24">
        <f>MIN(H3:H17)</f>
        <v>2.4699900000000001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3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24000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M21"/>
  <sheetViews>
    <sheetView tabSelected="1" view="pageBreakPreview" topLeftCell="A4" zoomScaleNormal="100" zoomScaleSheetLayoutView="100" workbookViewId="0">
      <selection activeCell="B13" sqref="B13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3" width="9.140625" style="2"/>
    <col min="14" max="16384" width="9.140625" style="1"/>
  </cols>
  <sheetData>
    <row r="10" spans="1:6" ht="15.75">
      <c r="A10" s="71" t="s">
        <v>14</v>
      </c>
      <c r="B10" s="71"/>
      <c r="C10" s="71"/>
      <c r="D10" s="71"/>
      <c r="E10" s="71"/>
      <c r="F10" s="71"/>
    </row>
    <row r="11" spans="1:6" ht="25.5">
      <c r="A11" s="40" t="s">
        <v>15</v>
      </c>
      <c r="B11" s="40" t="s">
        <v>16</v>
      </c>
      <c r="C11" s="40" t="s">
        <v>17</v>
      </c>
      <c r="D11" s="40" t="s">
        <v>18</v>
      </c>
      <c r="E11" s="40" t="s">
        <v>13</v>
      </c>
      <c r="F11" s="40" t="s">
        <v>19</v>
      </c>
    </row>
    <row r="12" spans="1:6" ht="63.75">
      <c r="A12" s="41">
        <v>1</v>
      </c>
      <c r="B12" s="42" t="str">
        <f>Item1!B3</f>
        <v>Açucar Branco Granulado
Derivado da cana-de-çúcar, Embalagem de 1 kg,
Com impressão do nome do fabricante, registro no Ministério da Saúde e validade do produto não inferior a 11 meses, contados da data do recebimento definitivo.
Acondicionados em sacos com 30 pacotes.</v>
      </c>
      <c r="C12" s="41" t="str">
        <f>Item1!C3</f>
        <v>quilograma</v>
      </c>
      <c r="D12" s="41">
        <f>Item1!D3</f>
        <v>8000</v>
      </c>
      <c r="E12" s="43">
        <f>Item1!E3</f>
        <v>3</v>
      </c>
      <c r="F12" s="43">
        <f t="shared" ref="F12:F20" si="0">(ROUND(E12,2)*D12)</f>
        <v>24000</v>
      </c>
    </row>
    <row r="13" spans="1:6" ht="38.25">
      <c r="A13" s="41">
        <v>2</v>
      </c>
      <c r="B13" s="42" t="str">
        <f>Item2!B3</f>
        <v>Leite em pó, Integral, Granulado, Derivado da vaca, Lata com 400g, Com impressão do nome do fabricante, registro no Ministério da Agricultura e validade do produto não inferior a 9 meses, contados da data do recebimento definitivo. Acondicionados em caixas com até 24 unidades</v>
      </c>
      <c r="C13" s="41" t="str">
        <f>Item2!C3</f>
        <v>lata</v>
      </c>
      <c r="D13" s="41">
        <f>Item2!D3</f>
        <v>800</v>
      </c>
      <c r="E13" s="43">
        <f>Item2!E3</f>
        <v>11.15</v>
      </c>
      <c r="F13" s="43">
        <f t="shared" si="0"/>
        <v>8920</v>
      </c>
    </row>
    <row r="14" spans="1:6" ht="63.75">
      <c r="A14" s="41">
        <v>3</v>
      </c>
      <c r="B14" s="42" t="str">
        <f>Item3!B3</f>
        <v>Água mineral
Acondicionada em copos de 200ml.
Com impressão do nome do fabricante, registro no Ministério da Saúde e validade do produto não inferior a  6 meses, contados da data do recebimento definitivo.
Embalagem: caixa contendo 48 copos.</v>
      </c>
      <c r="C14" s="41" t="str">
        <f>Item3!C3</f>
        <v>unidade</v>
      </c>
      <c r="D14" s="41">
        <f>Item3!D3</f>
        <v>34560</v>
      </c>
      <c r="E14" s="43">
        <f>Item3!E3</f>
        <v>0.56000000000000005</v>
      </c>
      <c r="F14" s="43">
        <f t="shared" si="0"/>
        <v>19353.600000000002</v>
      </c>
    </row>
    <row r="15" spans="1:6" ht="76.5">
      <c r="A15" s="41">
        <v>4</v>
      </c>
      <c r="B15" s="42" t="str">
        <f>Item4!B3</f>
        <v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v>
      </c>
      <c r="C15" s="41" t="str">
        <f>Item4!C3</f>
        <v>unidade</v>
      </c>
      <c r="D15" s="41">
        <f>Item4!D3</f>
        <v>200</v>
      </c>
      <c r="E15" s="43">
        <f>Item4!E3</f>
        <v>5.66</v>
      </c>
      <c r="F15" s="43">
        <f t="shared" si="0"/>
        <v>1132</v>
      </c>
    </row>
    <row r="16" spans="1:6" ht="51">
      <c r="A16" s="41">
        <v>5</v>
      </c>
      <c r="B16" s="42" t="str">
        <f>Item5!B3</f>
        <v xml:space="preserve">Polpa de Acerola
 Embalagem plástica com 100g, Com impressão do nome do fabricante, registro no Ministério da Saúde e validade do produto não inferior a 3 meses, contados da data do recebimento definitivo. Acondicionadas em embalagens com até 30 unidades. </v>
      </c>
      <c r="C16" s="41" t="str">
        <f>Item5!C3</f>
        <v>unidade</v>
      </c>
      <c r="D16" s="41">
        <f>Item5!D3</f>
        <v>600</v>
      </c>
      <c r="E16" s="43">
        <f>Item5!E3</f>
        <v>1.74</v>
      </c>
      <c r="F16" s="43">
        <f t="shared" si="0"/>
        <v>1044</v>
      </c>
    </row>
    <row r="17" spans="1:6" ht="51">
      <c r="A17" s="41">
        <v>6</v>
      </c>
      <c r="B17" s="42" t="str">
        <f>Item6!B3</f>
        <v>Polpa de Goiaba 
Embalagem plástica com 100g, Com impressão do nome do fabricante, registro no Ministério da Saúde e validade do produto não inferior a 3 meses, contados da data do recebimento definitivo. Acondicionadas em embalagens com até 30 unidades</v>
      </c>
      <c r="C17" s="41" t="str">
        <f>Item6!C3</f>
        <v>unidade</v>
      </c>
      <c r="D17" s="41">
        <f>Item6!D3</f>
        <v>600</v>
      </c>
      <c r="E17" s="43">
        <f>Item6!E3</f>
        <v>1.59</v>
      </c>
      <c r="F17" s="43">
        <f t="shared" si="0"/>
        <v>954</v>
      </c>
    </row>
    <row r="18" spans="1:6" ht="38.25">
      <c r="A18" s="41">
        <v>7</v>
      </c>
      <c r="B18" s="42" t="str">
        <f>Item7!B3</f>
        <v>Polpa de Maracujá Embalagem plástica com 100g, Com impressão do nome do fabricante, registro no Ministério da Saúde e validade do produto não inferior a 3 meses, contados da data do recebimento definitivo. Acondicionadas em embalagens com até 30 unidades</v>
      </c>
      <c r="C18" s="41" t="str">
        <f>Item7!C3</f>
        <v>unidade</v>
      </c>
      <c r="D18" s="41">
        <f>Item7!D3</f>
        <v>600</v>
      </c>
      <c r="E18" s="43">
        <f>Item7!E3</f>
        <v>1.9</v>
      </c>
      <c r="F18" s="43">
        <f t="shared" si="0"/>
        <v>1140</v>
      </c>
    </row>
    <row r="19" spans="1:6" ht="38.25">
      <c r="A19" s="41">
        <v>8</v>
      </c>
      <c r="B19" s="42" t="str">
        <f>Item8!B3</f>
        <v>Polpa de Morango Embalagem plástica com 100g, Com impressão do nome do fabricante, registro no Ministério da Saúde e validade do produto não inferior a 3 meses, contados da data do recebimento definitivo. Acondicionadas em embalagens com até 30 unidades.</v>
      </c>
      <c r="C19" s="41" t="str">
        <f>Item8!C3</f>
        <v>unidade</v>
      </c>
      <c r="D19" s="41">
        <f>Item8!D3</f>
        <v>600</v>
      </c>
      <c r="E19" s="43">
        <f>Item8!E3</f>
        <v>1.62</v>
      </c>
      <c r="F19" s="43">
        <f t="shared" si="0"/>
        <v>972.00000000000011</v>
      </c>
    </row>
    <row r="20" spans="1:6" ht="51">
      <c r="A20" s="41">
        <v>9</v>
      </c>
      <c r="B20" s="42" t="str">
        <f>Item9!B3</f>
        <v>Polpa de Cacau
 Embalagem plástica com 100g, Com impressão do nome do fabricante, registro no Ministério da Saúde e validade do produto não inferior a 3 meses, contados da data do recebimento definitivo. Acondicionadas em embalagens com até 30 unidades</v>
      </c>
      <c r="C20" s="41" t="str">
        <f>Item9!C3</f>
        <v>unidade</v>
      </c>
      <c r="D20" s="41">
        <f>Item9!D3</f>
        <v>600</v>
      </c>
      <c r="E20" s="43">
        <f>Item9!E3</f>
        <v>1.59</v>
      </c>
      <c r="F20" s="43">
        <f t="shared" si="0"/>
        <v>954</v>
      </c>
    </row>
    <row r="21" spans="1:6" ht="15.75">
      <c r="A21" s="38"/>
      <c r="B21" s="38"/>
      <c r="C21" s="72" t="s">
        <v>20</v>
      </c>
      <c r="D21" s="73"/>
      <c r="E21" s="74"/>
      <c r="F21" s="39">
        <f>SUM(F12:F20)</f>
        <v>58469.600000000006</v>
      </c>
    </row>
  </sheetData>
  <mergeCells count="2">
    <mergeCell ref="A10:F10"/>
    <mergeCell ref="C21:E21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headerFooter>
    <oddFooter>&amp;L&amp;"Arial,Negrito"Estimativa em &amp;D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zoomScaleNormal="100" zoomScaleSheetLayoutView="100" workbookViewId="0">
      <selection activeCell="H23" sqref="H23"/>
    </sheetView>
  </sheetViews>
  <sheetFormatPr defaultRowHeight="12.75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1" t="s">
        <v>21</v>
      </c>
      <c r="B1" s="71"/>
      <c r="C1" s="71"/>
      <c r="D1" s="71"/>
      <c r="E1" s="71"/>
      <c r="F1" s="71"/>
    </row>
    <row r="2" spans="1:6" s="2" customFormat="1" ht="25.5">
      <c r="A2" s="40" t="s">
        <v>15</v>
      </c>
      <c r="B2" s="40" t="s">
        <v>16</v>
      </c>
      <c r="C2" s="40" t="s">
        <v>17</v>
      </c>
      <c r="D2" s="40" t="s">
        <v>18</v>
      </c>
      <c r="E2" s="40" t="s">
        <v>13</v>
      </c>
      <c r="F2" s="40" t="s">
        <v>19</v>
      </c>
    </row>
    <row r="3" spans="1:6" s="2" customFormat="1" ht="17.25">
      <c r="A3" s="44" t="s">
        <v>22</v>
      </c>
      <c r="B3" s="75" t="str">
        <f>Item1!G20</f>
        <v>SATELITE COMERCIO DE ALIMENTOS LTDA</v>
      </c>
      <c r="C3" s="76"/>
      <c r="D3" s="76"/>
      <c r="E3" s="76"/>
      <c r="F3" s="77"/>
    </row>
    <row r="4" spans="1:6" s="2" customFormat="1" ht="63.75">
      <c r="A4" s="41">
        <v>1</v>
      </c>
      <c r="B4" s="42" t="str">
        <f>Item1!B3</f>
        <v>Açucar Branco Granulado
Derivado da cana-de-çúcar, Embalagem de 1 kg,
Com impressão do nome do fabricante, registro no Ministério da Saúde e validade do produto não inferior a 11 meses, contados da data do recebimento definitivo.
Acondicionados em sacos com 30 pacotes.</v>
      </c>
      <c r="C4" s="41" t="str">
        <f>Item1!C3</f>
        <v>quilograma</v>
      </c>
      <c r="D4" s="41">
        <f>Item1!D3</f>
        <v>8000</v>
      </c>
      <c r="E4" s="43">
        <f>Item1!F3</f>
        <v>2.4699900000000001</v>
      </c>
      <c r="F4" s="43">
        <f>(ROUND(E4,2)*D4)</f>
        <v>19760</v>
      </c>
    </row>
    <row r="5" spans="1:6" s="2" customFormat="1" ht="17.25">
      <c r="A5" s="44" t="s">
        <v>22</v>
      </c>
      <c r="B5" s="75" t="str">
        <f>Item2!G20</f>
        <v>E C DE SOUSA EMPREENDIMENTOS EIRELI</v>
      </c>
      <c r="C5" s="76"/>
      <c r="D5" s="76"/>
      <c r="E5" s="76"/>
      <c r="F5" s="77"/>
    </row>
    <row r="6" spans="1:6" ht="38.25">
      <c r="A6" s="41">
        <v>2</v>
      </c>
      <c r="B6" s="42" t="str">
        <f>Item2!B3</f>
        <v>Leite em pó, Integral, Granulado, Derivado da vaca, Lata com 400g, Com impressão do nome do fabricante, registro no Ministério da Agricultura e validade do produto não inferior a 9 meses, contados da data do recebimento definitivo. Acondicionados em caixas com até 24 unidades</v>
      </c>
      <c r="C6" s="41" t="str">
        <f>Item2!C3</f>
        <v>lata</v>
      </c>
      <c r="D6" s="41">
        <f>Item2!D3</f>
        <v>800</v>
      </c>
      <c r="E6" s="43">
        <f>Item2!F3</f>
        <v>8.25</v>
      </c>
      <c r="F6" s="43">
        <f>(ROUND(E6,2)*D6)</f>
        <v>6600</v>
      </c>
    </row>
    <row r="7" spans="1:6" ht="17.25">
      <c r="A7" s="44" t="s">
        <v>22</v>
      </c>
      <c r="B7" s="78" t="str">
        <f>Item3!G20</f>
        <v>MOEMA MARY FONSECA DANTAS EFREM DE LIMA</v>
      </c>
      <c r="C7" s="79"/>
      <c r="D7" s="79"/>
      <c r="E7" s="79"/>
      <c r="F7" s="80"/>
    </row>
    <row r="8" spans="1:6" ht="63.75">
      <c r="A8" s="41">
        <v>3</v>
      </c>
      <c r="B8" s="42" t="str">
        <f>Item3!B3</f>
        <v>Água mineral
Acondicionada em copos de 200ml.
Com impressão do nome do fabricante, registro no Ministério da Saúde e validade do produto não inferior a  6 meses, contados da data do recebimento definitivo.
Embalagem: caixa contendo 48 copos.</v>
      </c>
      <c r="C8" s="41" t="str">
        <f>Item3!C3</f>
        <v>unidade</v>
      </c>
      <c r="D8" s="41">
        <f>Item3!D3</f>
        <v>34560</v>
      </c>
      <c r="E8" s="43">
        <f>Item3!F3</f>
        <v>0.28000000000000003</v>
      </c>
      <c r="F8" s="43">
        <f>(ROUND(E8,2)*D8)</f>
        <v>9676.8000000000011</v>
      </c>
    </row>
    <row r="9" spans="1:6" ht="12.75" customHeight="1">
      <c r="A9" s="44" t="s">
        <v>22</v>
      </c>
      <c r="B9" s="78" t="str">
        <f>Item4!G20</f>
        <v>AGUA MINERAL IGARA LTDA</v>
      </c>
      <c r="C9" s="79"/>
      <c r="D9" s="79"/>
      <c r="E9" s="79"/>
      <c r="F9" s="80"/>
    </row>
    <row r="10" spans="1:6" ht="76.5">
      <c r="A10" s="41">
        <v>4</v>
      </c>
      <c r="B10" s="42" t="str">
        <f>Item4!B3</f>
        <v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v>
      </c>
      <c r="C10" s="41" t="str">
        <f>Item4!C3</f>
        <v>unidade</v>
      </c>
      <c r="D10" s="41">
        <f>Item4!D3</f>
        <v>200</v>
      </c>
      <c r="E10" s="43">
        <f>Item4!F3</f>
        <v>4.8899999999999997</v>
      </c>
      <c r="F10" s="43">
        <f>(ROUND(E10,2)*D10)</f>
        <v>977.99999999999989</v>
      </c>
    </row>
    <row r="11" spans="1:6" ht="17.25">
      <c r="A11" s="44" t="s">
        <v>22</v>
      </c>
      <c r="B11" s="75" t="str">
        <f>Item5!G20</f>
        <v>HIPERIDEAL</v>
      </c>
      <c r="C11" s="76"/>
      <c r="D11" s="76"/>
      <c r="E11" s="76"/>
      <c r="F11" s="77"/>
    </row>
    <row r="12" spans="1:6" ht="51">
      <c r="A12" s="41">
        <v>5</v>
      </c>
      <c r="B12" s="42" t="str">
        <f>Item5!B3</f>
        <v xml:space="preserve">Polpa de Acerola
 Embalagem plástica com 100g, Com impressão do nome do fabricante, registro no Ministério da Saúde e validade do produto não inferior a 3 meses, contados da data do recebimento definitivo. Acondicionadas em embalagens com até 30 unidades. </v>
      </c>
      <c r="C12" s="41" t="str">
        <f>Item5!C3</f>
        <v>unidade</v>
      </c>
      <c r="D12" s="41">
        <f>Item5!D3</f>
        <v>600</v>
      </c>
      <c r="E12" s="43">
        <f>Item5!F3</f>
        <v>0.99</v>
      </c>
      <c r="F12" s="43">
        <f>(ROUND(E12,2)*D12)</f>
        <v>594</v>
      </c>
    </row>
    <row r="13" spans="1:6" ht="17.25">
      <c r="A13" s="44" t="s">
        <v>22</v>
      </c>
      <c r="B13" s="75" t="str">
        <f>Item6!G20</f>
        <v>HIPERIDEAL</v>
      </c>
      <c r="C13" s="76"/>
      <c r="D13" s="76"/>
      <c r="E13" s="76"/>
      <c r="F13" s="77"/>
    </row>
    <row r="14" spans="1:6" ht="51">
      <c r="A14" s="41">
        <v>6</v>
      </c>
      <c r="B14" s="42" t="str">
        <f>Item6!B3</f>
        <v>Polpa de Goiaba 
Embalagem plástica com 100g, Com impressão do nome do fabricante, registro no Ministério da Saúde e validade do produto não inferior a 3 meses, contados da data do recebimento definitivo. Acondicionadas em embalagens com até 30 unidades</v>
      </c>
      <c r="C14" s="41" t="str">
        <f>Item6!C3</f>
        <v>unidade</v>
      </c>
      <c r="D14" s="41">
        <f>Item6!D3</f>
        <v>600</v>
      </c>
      <c r="E14" s="43">
        <f>Item6!F3</f>
        <v>0.99</v>
      </c>
      <c r="F14" s="43">
        <f>(ROUND(E14,2)*D14)</f>
        <v>594</v>
      </c>
    </row>
    <row r="15" spans="1:6" ht="17.25">
      <c r="A15" s="44" t="s">
        <v>22</v>
      </c>
      <c r="B15" s="75" t="str">
        <f>Item7!G20</f>
        <v>HIPERIDEAL</v>
      </c>
      <c r="C15" s="76"/>
      <c r="D15" s="76"/>
      <c r="E15" s="76"/>
      <c r="F15" s="77"/>
    </row>
    <row r="16" spans="1:6" ht="38.25">
      <c r="A16" s="41">
        <v>7</v>
      </c>
      <c r="B16" s="42" t="str">
        <f>Item7!B3</f>
        <v>Polpa de Maracujá Embalagem plástica com 100g, Com impressão do nome do fabricante, registro no Ministério da Saúde e validade do produto não inferior a 3 meses, contados da data do recebimento definitivo. Acondicionadas em embalagens com até 30 unidades</v>
      </c>
      <c r="C16" s="41" t="str">
        <f>Item7!C3</f>
        <v>unidade</v>
      </c>
      <c r="D16" s="41">
        <f>Item7!D3</f>
        <v>600</v>
      </c>
      <c r="E16" s="43">
        <f>Item7!F3</f>
        <v>1.25</v>
      </c>
      <c r="F16" s="43">
        <f>(ROUND(E16,2)*D16)</f>
        <v>750</v>
      </c>
    </row>
    <row r="17" spans="1:6" ht="17.25">
      <c r="A17" s="44" t="s">
        <v>22</v>
      </c>
      <c r="B17" s="75" t="str">
        <f>Item8!G20</f>
        <v>HIPERIDEAL</v>
      </c>
      <c r="C17" s="76"/>
      <c r="D17" s="76"/>
      <c r="E17" s="76"/>
      <c r="F17" s="77"/>
    </row>
    <row r="18" spans="1:6" ht="38.25">
      <c r="A18" s="41">
        <v>8</v>
      </c>
      <c r="B18" s="42" t="str">
        <f>Item8!B3</f>
        <v>Polpa de Morango Embalagem plástica com 100g, Com impressão do nome do fabricante, registro no Ministério da Saúde e validade do produto não inferior a 3 meses, contados da data do recebimento definitivo. Acondicionadas em embalagens com até 30 unidades.</v>
      </c>
      <c r="C18" s="41" t="str">
        <f>Item8!C3</f>
        <v>unidade</v>
      </c>
      <c r="D18" s="41">
        <f>Item8!D3</f>
        <v>600</v>
      </c>
      <c r="E18" s="43">
        <f>Item8!F3</f>
        <v>1.35</v>
      </c>
      <c r="F18" s="43">
        <f>(ROUND(E18,2)*D18)</f>
        <v>810</v>
      </c>
    </row>
    <row r="19" spans="1:6" ht="17.25">
      <c r="A19" s="44" t="s">
        <v>22</v>
      </c>
      <c r="B19" s="75" t="str">
        <f>Item9!G20</f>
        <v>HIPERIDEAL</v>
      </c>
      <c r="C19" s="76"/>
      <c r="D19" s="76"/>
      <c r="E19" s="76"/>
      <c r="F19" s="77"/>
    </row>
    <row r="20" spans="1:6" ht="51">
      <c r="A20" s="41">
        <v>9</v>
      </c>
      <c r="B20" s="42" t="str">
        <f>Item9!B3</f>
        <v>Polpa de Cacau
 Embalagem plástica com 100g, Com impressão do nome do fabricante, registro no Ministério da Saúde e validade do produto não inferior a 3 meses, contados da data do recebimento definitivo. Acondicionadas em embalagens com até 30 unidades</v>
      </c>
      <c r="C20" s="41" t="str">
        <f>Item9!C3</f>
        <v>unidade</v>
      </c>
      <c r="D20" s="41">
        <f>Item9!D3</f>
        <v>600</v>
      </c>
      <c r="E20" s="43">
        <f>Item9!F3</f>
        <v>0.99</v>
      </c>
      <c r="F20" s="43">
        <f>(ROUND(E20,2)*D20)</f>
        <v>594</v>
      </c>
    </row>
    <row r="21" spans="1:6" ht="15.75">
      <c r="A21" s="38"/>
      <c r="B21" s="38"/>
      <c r="C21" s="72" t="s">
        <v>23</v>
      </c>
      <c r="D21" s="73"/>
      <c r="E21" s="74"/>
      <c r="F21" s="39">
        <f>SUM(F4:F20)</f>
        <v>40356.800000000003</v>
      </c>
    </row>
  </sheetData>
  <mergeCells count="11">
    <mergeCell ref="A1:F1"/>
    <mergeCell ref="B3:F3"/>
    <mergeCell ref="C21:E21"/>
    <mergeCell ref="B5:F5"/>
    <mergeCell ref="B7:F7"/>
    <mergeCell ref="B9:F9"/>
    <mergeCell ref="B11:F11"/>
    <mergeCell ref="B13:F13"/>
    <mergeCell ref="B15:F15"/>
    <mergeCell ref="B17:F17"/>
    <mergeCell ref="B19:F19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4" sqref="G1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38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48</v>
      </c>
      <c r="C3" s="53" t="s">
        <v>49</v>
      </c>
      <c r="D3" s="56">
        <v>800</v>
      </c>
      <c r="E3" s="59">
        <f>IF(C20&lt;=25%,D20,MIN(E20:F20))</f>
        <v>11.15</v>
      </c>
      <c r="F3" s="59">
        <f>MIN(H3:H17)</f>
        <v>8.25</v>
      </c>
      <c r="G3" s="4" t="s">
        <v>78</v>
      </c>
      <c r="H3" s="13">
        <v>8.25</v>
      </c>
      <c r="I3" s="29" t="str">
        <f>IF(H3="","",(IF($C$20&lt;25%,"N/A",IF(H3&lt;=($D$20+$A$20),H3,"Descartado"))))</f>
        <v>N/A</v>
      </c>
    </row>
    <row r="4" spans="1:9">
      <c r="A4" s="49"/>
      <c r="B4" s="51"/>
      <c r="C4" s="54"/>
      <c r="D4" s="57"/>
      <c r="E4" s="60"/>
      <c r="F4" s="60"/>
      <c r="G4" s="4" t="s">
        <v>79</v>
      </c>
      <c r="H4" s="13">
        <v>8.5</v>
      </c>
      <c r="I4" s="29" t="str">
        <f t="shared" ref="I4:I17" si="0">IF(H4="","",(IF($C$20&lt;25%,"N/A",IF(H4&lt;=($D$20+$A$20),H4,"Descartado"))))</f>
        <v>N/A</v>
      </c>
    </row>
    <row r="5" spans="1:9">
      <c r="A5" s="49"/>
      <c r="B5" s="51"/>
      <c r="C5" s="54"/>
      <c r="D5" s="57"/>
      <c r="E5" s="60"/>
      <c r="F5" s="60"/>
      <c r="G5" s="4" t="s">
        <v>80</v>
      </c>
      <c r="H5" s="13">
        <v>9.4</v>
      </c>
      <c r="I5" s="29" t="str">
        <f t="shared" si="0"/>
        <v>N/A</v>
      </c>
    </row>
    <row r="6" spans="1:9">
      <c r="A6" s="49"/>
      <c r="B6" s="51"/>
      <c r="C6" s="54"/>
      <c r="D6" s="57"/>
      <c r="E6" s="60"/>
      <c r="F6" s="60"/>
      <c r="G6" s="4" t="s">
        <v>81</v>
      </c>
      <c r="H6" s="13">
        <v>9.7632999999999992</v>
      </c>
      <c r="I6" s="29" t="str">
        <f t="shared" si="0"/>
        <v>N/A</v>
      </c>
    </row>
    <row r="7" spans="1:9">
      <c r="A7" s="49"/>
      <c r="B7" s="51"/>
      <c r="C7" s="54"/>
      <c r="D7" s="57"/>
      <c r="E7" s="60"/>
      <c r="F7" s="60"/>
      <c r="G7" s="4" t="s">
        <v>66</v>
      </c>
      <c r="H7" s="13">
        <v>10.050000000000001</v>
      </c>
      <c r="I7" s="29" t="str">
        <f t="shared" si="0"/>
        <v>N/A</v>
      </c>
    </row>
    <row r="8" spans="1:9">
      <c r="A8" s="49"/>
      <c r="B8" s="51"/>
      <c r="C8" s="54"/>
      <c r="D8" s="57"/>
      <c r="E8" s="60"/>
      <c r="F8" s="60"/>
      <c r="G8" s="4" t="s">
        <v>82</v>
      </c>
      <c r="H8" s="13">
        <v>10.47</v>
      </c>
      <c r="I8" s="29" t="str">
        <f t="shared" si="0"/>
        <v>N/A</v>
      </c>
    </row>
    <row r="9" spans="1:9">
      <c r="A9" s="49"/>
      <c r="B9" s="51"/>
      <c r="C9" s="54"/>
      <c r="D9" s="57"/>
      <c r="E9" s="60"/>
      <c r="F9" s="60"/>
      <c r="G9" s="4" t="s">
        <v>83</v>
      </c>
      <c r="H9" s="13">
        <v>10.5</v>
      </c>
      <c r="I9" s="29" t="str">
        <f t="shared" si="0"/>
        <v>N/A</v>
      </c>
    </row>
    <row r="10" spans="1:9">
      <c r="A10" s="49"/>
      <c r="B10" s="51"/>
      <c r="C10" s="54"/>
      <c r="D10" s="57"/>
      <c r="E10" s="60"/>
      <c r="F10" s="60"/>
      <c r="G10" s="4" t="s">
        <v>69</v>
      </c>
      <c r="H10" s="13">
        <v>10.97</v>
      </c>
      <c r="I10" s="29" t="str">
        <f t="shared" si="0"/>
        <v>N/A</v>
      </c>
    </row>
    <row r="11" spans="1:9">
      <c r="A11" s="49"/>
      <c r="B11" s="51"/>
      <c r="C11" s="54"/>
      <c r="D11" s="57"/>
      <c r="E11" s="60"/>
      <c r="F11" s="60"/>
      <c r="G11" s="4" t="s">
        <v>84</v>
      </c>
      <c r="H11" s="13">
        <v>12.89</v>
      </c>
      <c r="I11" s="29" t="str">
        <f t="shared" si="0"/>
        <v>N/A</v>
      </c>
    </row>
    <row r="12" spans="1:9">
      <c r="A12" s="49"/>
      <c r="B12" s="51"/>
      <c r="C12" s="54"/>
      <c r="D12" s="57"/>
      <c r="E12" s="60"/>
      <c r="F12" s="60"/>
      <c r="G12" s="4" t="s">
        <v>85</v>
      </c>
      <c r="H12" s="13">
        <v>14.85</v>
      </c>
      <c r="I12" s="29" t="str">
        <f t="shared" si="0"/>
        <v>N/A</v>
      </c>
    </row>
    <row r="13" spans="1:9">
      <c r="A13" s="49"/>
      <c r="B13" s="51"/>
      <c r="C13" s="54"/>
      <c r="D13" s="57"/>
      <c r="E13" s="60"/>
      <c r="F13" s="60"/>
      <c r="G13" s="4" t="s">
        <v>86</v>
      </c>
      <c r="H13" s="13">
        <v>17</v>
      </c>
      <c r="I13" s="29" t="str">
        <f t="shared" si="0"/>
        <v>N/A</v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2.7108178251053867</v>
      </c>
      <c r="B20" s="19">
        <f>COUNT(H3:H17)</f>
        <v>11</v>
      </c>
      <c r="C20" s="20">
        <f>IF(B20&lt;2,"N/A",(A20/D20))</f>
        <v>0.2431226748973441</v>
      </c>
      <c r="D20" s="21">
        <f>ROUND(AVERAGE(H3:H17),2)</f>
        <v>11.15</v>
      </c>
      <c r="E20" s="22" t="str">
        <f>IFERROR(ROUND(IF(B20&lt;2,"N/A",(IF(C20&lt;=25%,"N/A",AVERAGE(I3:I17)))),2),"N/A")</f>
        <v>N/A</v>
      </c>
      <c r="F20" s="22">
        <f>ROUND(MEDIAN(H3:H17),2)</f>
        <v>10.47</v>
      </c>
      <c r="G20" s="23" t="str">
        <f>INDEX(G3:G17,MATCH(H20,H3:H17,0))</f>
        <v>E C DE SOUSA EMPREENDIMENTOS EIRELI</v>
      </c>
      <c r="H20" s="24">
        <f>MIN(H3:H17)</f>
        <v>8.25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11.15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8920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39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50</v>
      </c>
      <c r="C3" s="53" t="s">
        <v>8</v>
      </c>
      <c r="D3" s="56">
        <v>34560</v>
      </c>
      <c r="E3" s="59">
        <f>IF(C20&lt;=25%,D20,MIN(E20:F20))</f>
        <v>0.56000000000000005</v>
      </c>
      <c r="F3" s="59">
        <f>MIN(H3:H17)</f>
        <v>0.28000000000000003</v>
      </c>
      <c r="G3" s="4" t="s">
        <v>60</v>
      </c>
      <c r="H3" s="13">
        <v>0.28000000000000003</v>
      </c>
      <c r="I3" s="29">
        <f>IF(H3="","",(IF($C$20&lt;25%,"N/A",IF(H3&lt;=($D$20+$A$20),H3,"Descartado"))))</f>
        <v>0.28000000000000003</v>
      </c>
    </row>
    <row r="4" spans="1:9">
      <c r="A4" s="49"/>
      <c r="B4" s="51"/>
      <c r="C4" s="54"/>
      <c r="D4" s="57"/>
      <c r="E4" s="60"/>
      <c r="F4" s="60"/>
      <c r="G4" s="4" t="s">
        <v>61</v>
      </c>
      <c r="H4" s="13">
        <v>0.45</v>
      </c>
      <c r="I4" s="29">
        <f t="shared" ref="I4:I17" si="0">IF(H4="","",(IF($C$20&lt;25%,"N/A",IF(H4&lt;=($D$20+$A$20),H4,"Descartado"))))</f>
        <v>0.45</v>
      </c>
    </row>
    <row r="5" spans="1:9">
      <c r="A5" s="49"/>
      <c r="B5" s="51"/>
      <c r="C5" s="54"/>
      <c r="D5" s="57"/>
      <c r="E5" s="60"/>
      <c r="F5" s="60"/>
      <c r="G5" s="4" t="s">
        <v>62</v>
      </c>
      <c r="H5" s="13">
        <v>0.62</v>
      </c>
      <c r="I5" s="29">
        <f t="shared" si="0"/>
        <v>0.62</v>
      </c>
    </row>
    <row r="6" spans="1:9">
      <c r="A6" s="49"/>
      <c r="B6" s="51"/>
      <c r="C6" s="54"/>
      <c r="D6" s="57"/>
      <c r="E6" s="60"/>
      <c r="F6" s="60"/>
      <c r="G6" s="4" t="s">
        <v>87</v>
      </c>
      <c r="H6" s="13">
        <v>0.89</v>
      </c>
      <c r="I6" s="29">
        <f t="shared" si="0"/>
        <v>0.89</v>
      </c>
    </row>
    <row r="7" spans="1:9">
      <c r="A7" s="49"/>
      <c r="B7" s="51"/>
      <c r="C7" s="54"/>
      <c r="D7" s="57"/>
      <c r="E7" s="60"/>
      <c r="F7" s="60"/>
      <c r="G7" s="4" t="s">
        <v>88</v>
      </c>
      <c r="H7" s="13">
        <v>1.1599999999999999</v>
      </c>
      <c r="I7" s="29" t="str">
        <f t="shared" si="0"/>
        <v>Descartado</v>
      </c>
    </row>
    <row r="8" spans="1:9">
      <c r="A8" s="49"/>
      <c r="B8" s="51"/>
      <c r="C8" s="54"/>
      <c r="D8" s="57"/>
      <c r="E8" s="60"/>
      <c r="F8" s="60"/>
      <c r="G8" s="4"/>
      <c r="H8" s="13"/>
      <c r="I8" s="29" t="str">
        <f t="shared" si="0"/>
        <v/>
      </c>
    </row>
    <row r="9" spans="1:9">
      <c r="A9" s="49"/>
      <c r="B9" s="51"/>
      <c r="C9" s="54"/>
      <c r="D9" s="57"/>
      <c r="E9" s="60"/>
      <c r="F9" s="60"/>
      <c r="G9" s="4"/>
      <c r="H9" s="13"/>
      <c r="I9" s="29" t="str">
        <f t="shared" si="0"/>
        <v/>
      </c>
    </row>
    <row r="10" spans="1:9">
      <c r="A10" s="49"/>
      <c r="B10" s="51"/>
      <c r="C10" s="54"/>
      <c r="D10" s="57"/>
      <c r="E10" s="60"/>
      <c r="F10" s="60"/>
      <c r="G10" s="4"/>
      <c r="H10" s="13"/>
      <c r="I10" s="29" t="str">
        <f t="shared" si="0"/>
        <v/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0.35035696082709689</v>
      </c>
      <c r="B20" s="19">
        <f>COUNT(H3:H17)</f>
        <v>5</v>
      </c>
      <c r="C20" s="20">
        <f>IF(B20&lt;2,"N/A",(A20/D20))</f>
        <v>0.51523082474573068</v>
      </c>
      <c r="D20" s="21">
        <f>ROUND(AVERAGE(H3:H17),2)</f>
        <v>0.68</v>
      </c>
      <c r="E20" s="22">
        <f>IFERROR(ROUND(IF(B20&lt;2,"N/A",(IF(C20&lt;=25%,"N/A",AVERAGE(I3:I17)))),2),"N/A")</f>
        <v>0.56000000000000005</v>
      </c>
      <c r="F20" s="22">
        <f>ROUND(MEDIAN(H3:H17),2)</f>
        <v>0.62</v>
      </c>
      <c r="G20" s="23" t="str">
        <f>INDEX(G3:G17,MATCH(H20,H3:H17,0))</f>
        <v>MOEMA MARY FONSECA DANTAS EFREM DE LIMA</v>
      </c>
      <c r="H20" s="24">
        <f>MIN(H3:H17)</f>
        <v>0.28000000000000003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0.56000000000000005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19353.600000000002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40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51</v>
      </c>
      <c r="C3" s="53" t="s">
        <v>8</v>
      </c>
      <c r="D3" s="56">
        <v>200</v>
      </c>
      <c r="E3" s="59">
        <f>IF(C20&lt;=25%,D20,MIN(E20:F20))</f>
        <v>5.66</v>
      </c>
      <c r="F3" s="59">
        <f>MIN(H3:H17)</f>
        <v>4.8899999999999997</v>
      </c>
      <c r="G3" s="4" t="s">
        <v>74</v>
      </c>
      <c r="H3" s="13">
        <v>4.8899999999999997</v>
      </c>
      <c r="I3" s="29">
        <f>IF(H3="","",(IF($C$20&lt;25%,"N/A",IF(H3&lt;=($D$20+$A$20),H3,"Descartado"))))</f>
        <v>4.8899999999999997</v>
      </c>
    </row>
    <row r="4" spans="1:9">
      <c r="A4" s="49"/>
      <c r="B4" s="51"/>
      <c r="C4" s="54"/>
      <c r="D4" s="57"/>
      <c r="E4" s="60"/>
      <c r="F4" s="60"/>
      <c r="G4" s="4" t="s">
        <v>75</v>
      </c>
      <c r="H4" s="13">
        <v>5.55</v>
      </c>
      <c r="I4" s="29">
        <f t="shared" ref="I4:I17" si="0">IF(H4="","",(IF($C$20&lt;25%,"N/A",IF(H4&lt;=($D$20+$A$20),H4,"Descartado"))))</f>
        <v>5.55</v>
      </c>
    </row>
    <row r="5" spans="1:9">
      <c r="A5" s="49"/>
      <c r="B5" s="51"/>
      <c r="C5" s="54"/>
      <c r="D5" s="57"/>
      <c r="E5" s="60"/>
      <c r="F5" s="60"/>
      <c r="G5" s="4" t="s">
        <v>76</v>
      </c>
      <c r="H5" s="13">
        <v>6.53</v>
      </c>
      <c r="I5" s="29">
        <f t="shared" si="0"/>
        <v>6.53</v>
      </c>
    </row>
    <row r="6" spans="1:9">
      <c r="A6" s="49"/>
      <c r="B6" s="51"/>
      <c r="C6" s="54"/>
      <c r="D6" s="57"/>
      <c r="E6" s="60"/>
      <c r="F6" s="60"/>
      <c r="G6" s="4" t="s">
        <v>77</v>
      </c>
      <c r="H6" s="13">
        <v>10</v>
      </c>
      <c r="I6" s="29" t="str">
        <f t="shared" si="0"/>
        <v>Descartado</v>
      </c>
    </row>
    <row r="7" spans="1:9">
      <c r="A7" s="49"/>
      <c r="B7" s="51"/>
      <c r="C7" s="54"/>
      <c r="D7" s="57"/>
      <c r="E7" s="60"/>
      <c r="F7" s="60"/>
      <c r="G7" s="4"/>
      <c r="H7" s="13"/>
      <c r="I7" s="29" t="str">
        <f t="shared" si="0"/>
        <v/>
      </c>
    </row>
    <row r="8" spans="1:9">
      <c r="A8" s="49"/>
      <c r="B8" s="51"/>
      <c r="C8" s="54"/>
      <c r="D8" s="57"/>
      <c r="E8" s="60"/>
      <c r="F8" s="60"/>
      <c r="G8" s="4"/>
      <c r="H8" s="13"/>
      <c r="I8" s="29" t="str">
        <f t="shared" si="0"/>
        <v/>
      </c>
    </row>
    <row r="9" spans="1:9">
      <c r="A9" s="49"/>
      <c r="B9" s="51"/>
      <c r="C9" s="54"/>
      <c r="D9" s="57"/>
      <c r="E9" s="60"/>
      <c r="F9" s="60"/>
      <c r="G9" s="4"/>
      <c r="H9" s="13"/>
      <c r="I9" s="29" t="str">
        <f t="shared" si="0"/>
        <v/>
      </c>
    </row>
    <row r="10" spans="1:9">
      <c r="A10" s="49"/>
      <c r="B10" s="51"/>
      <c r="C10" s="54"/>
      <c r="D10" s="57"/>
      <c r="E10" s="60"/>
      <c r="F10" s="60"/>
      <c r="G10" s="4"/>
      <c r="H10" s="13"/>
      <c r="I10" s="29" t="str">
        <f t="shared" si="0"/>
        <v/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2.2737835575680192</v>
      </c>
      <c r="B20" s="19">
        <f>COUNT(H3:H17)</f>
        <v>4</v>
      </c>
      <c r="C20" s="20">
        <f>IF(B20&lt;2,"N/A",(A20/D20))</f>
        <v>0.33735661091513636</v>
      </c>
      <c r="D20" s="21">
        <f>ROUND(AVERAGE(H3:H17),2)</f>
        <v>6.74</v>
      </c>
      <c r="E20" s="22">
        <f>IFERROR(ROUND(IF(B20&lt;2,"N/A",(IF(C20&lt;=25%,"N/A",AVERAGE(I3:I17)))),2),"N/A")</f>
        <v>5.66</v>
      </c>
      <c r="F20" s="22">
        <f>ROUND(MEDIAN(H3:H17),2)</f>
        <v>6.04</v>
      </c>
      <c r="G20" s="23" t="str">
        <f>INDEX(G3:G17,MATCH(H20,H3:H17,0))</f>
        <v>AGUA MINERAL IGARA LTDA</v>
      </c>
      <c r="H20" s="24">
        <f>MIN(H3:H17)</f>
        <v>4.8899999999999997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5.66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1132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41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52</v>
      </c>
      <c r="C3" s="53" t="s">
        <v>8</v>
      </c>
      <c r="D3" s="56">
        <v>600</v>
      </c>
      <c r="E3" s="59">
        <f>IF(C20&lt;=25%,D20,MIN(E20:F20))</f>
        <v>1.74</v>
      </c>
      <c r="F3" s="59">
        <f>MIN(H3:H17)</f>
        <v>0.99</v>
      </c>
      <c r="G3" s="4" t="s">
        <v>57</v>
      </c>
      <c r="H3" s="13">
        <v>2.33</v>
      </c>
      <c r="I3" s="29">
        <f>IF(H3="","",(IF($C$20&lt;25%,"N/A",IF(H3&lt;=($D$20+$A$20),H3,"Descartado"))))</f>
        <v>2.33</v>
      </c>
    </row>
    <row r="4" spans="1:9">
      <c r="A4" s="49"/>
      <c r="B4" s="51"/>
      <c r="C4" s="54"/>
      <c r="D4" s="57"/>
      <c r="E4" s="60"/>
      <c r="F4" s="60"/>
      <c r="G4" s="4" t="s">
        <v>87</v>
      </c>
      <c r="H4" s="13">
        <v>0.99</v>
      </c>
      <c r="I4" s="29">
        <f t="shared" ref="I4:I17" si="0">IF(H4="","",(IF($C$20&lt;25%,"N/A",IF(H4&lt;=($D$20+$A$20),H4,"Descartado"))))</f>
        <v>0.99</v>
      </c>
    </row>
    <row r="5" spans="1:9">
      <c r="A5" s="49"/>
      <c r="B5" s="51"/>
      <c r="C5" s="54"/>
      <c r="D5" s="57"/>
      <c r="E5" s="60"/>
      <c r="F5" s="60"/>
      <c r="G5" s="4" t="s">
        <v>89</v>
      </c>
      <c r="H5" s="13">
        <v>1.89</v>
      </c>
      <c r="I5" s="29">
        <f t="shared" si="0"/>
        <v>1.89</v>
      </c>
    </row>
    <row r="6" spans="1:9">
      <c r="A6" s="49"/>
      <c r="B6" s="51"/>
      <c r="C6" s="54"/>
      <c r="D6" s="57"/>
      <c r="E6" s="60"/>
      <c r="F6" s="60"/>
      <c r="G6" s="4"/>
      <c r="H6" s="13"/>
      <c r="I6" s="29" t="str">
        <f t="shared" si="0"/>
        <v/>
      </c>
    </row>
    <row r="7" spans="1:9">
      <c r="A7" s="49"/>
      <c r="B7" s="51"/>
      <c r="C7" s="54"/>
      <c r="D7" s="57"/>
      <c r="E7" s="60"/>
      <c r="F7" s="60"/>
      <c r="G7" s="4"/>
      <c r="H7" s="13"/>
      <c r="I7" s="29" t="str">
        <f t="shared" si="0"/>
        <v/>
      </c>
    </row>
    <row r="8" spans="1:9">
      <c r="A8" s="49"/>
      <c r="B8" s="51"/>
      <c r="C8" s="54"/>
      <c r="D8" s="57"/>
      <c r="E8" s="60"/>
      <c r="F8" s="60"/>
      <c r="G8" s="4"/>
      <c r="H8" s="13"/>
      <c r="I8" s="29" t="str">
        <f t="shared" si="0"/>
        <v/>
      </c>
    </row>
    <row r="9" spans="1:9">
      <c r="A9" s="49"/>
      <c r="B9" s="51"/>
      <c r="C9" s="54"/>
      <c r="D9" s="57"/>
      <c r="E9" s="60"/>
      <c r="F9" s="60"/>
      <c r="G9" s="4"/>
      <c r="H9" s="13"/>
      <c r="I9" s="29" t="str">
        <f t="shared" si="0"/>
        <v/>
      </c>
    </row>
    <row r="10" spans="1:9">
      <c r="A10" s="49"/>
      <c r="B10" s="51"/>
      <c r="C10" s="54"/>
      <c r="D10" s="57"/>
      <c r="E10" s="60"/>
      <c r="F10" s="60"/>
      <c r="G10" s="4"/>
      <c r="H10" s="13"/>
      <c r="I10" s="29" t="str">
        <f t="shared" si="0"/>
        <v/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0.68303245408496827</v>
      </c>
      <c r="B20" s="19">
        <f>COUNT(H3:H17)</f>
        <v>3</v>
      </c>
      <c r="C20" s="20">
        <f>IF(B20&lt;2,"N/A",(A20/D20))</f>
        <v>0.39254738740515416</v>
      </c>
      <c r="D20" s="21">
        <f>ROUND(AVERAGE(H3:H17),2)</f>
        <v>1.74</v>
      </c>
      <c r="E20" s="22">
        <f>IFERROR(ROUND(IF(B20&lt;2,"N/A",(IF(C20&lt;=25%,"N/A",AVERAGE(I3:I17)))),2),"N/A")</f>
        <v>1.74</v>
      </c>
      <c r="F20" s="22">
        <f>ROUND(MEDIAN(H3:H17),2)</f>
        <v>1.89</v>
      </c>
      <c r="G20" s="23" t="str">
        <f>INDEX(G3:G17,MATCH(H20,H3:H17,0))</f>
        <v>HIPERIDEAL</v>
      </c>
      <c r="H20" s="24">
        <f>MIN(H3:H17)</f>
        <v>0.99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1.74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1044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42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53</v>
      </c>
      <c r="C3" s="53" t="s">
        <v>8</v>
      </c>
      <c r="D3" s="56">
        <v>600</v>
      </c>
      <c r="E3" s="59">
        <f>IF(C20&lt;=25%,D20,MIN(E20:F20))</f>
        <v>1.59</v>
      </c>
      <c r="F3" s="59">
        <f>MIN(H3:H17)</f>
        <v>0.99</v>
      </c>
      <c r="G3" s="4" t="s">
        <v>58</v>
      </c>
      <c r="H3" s="13">
        <v>1.1299999999999999</v>
      </c>
      <c r="I3" s="29">
        <f>IF(H3="","",(IF($C$20&lt;25%,"N/A",IF(H3&lt;=($D$20+$A$20),H3,"Descartado"))))</f>
        <v>1.1299999999999999</v>
      </c>
    </row>
    <row r="4" spans="1:9">
      <c r="A4" s="49"/>
      <c r="B4" s="51"/>
      <c r="C4" s="54"/>
      <c r="D4" s="57"/>
      <c r="E4" s="60"/>
      <c r="F4" s="60"/>
      <c r="G4" s="4" t="s">
        <v>57</v>
      </c>
      <c r="H4" s="13">
        <v>2.65</v>
      </c>
      <c r="I4" s="29">
        <f t="shared" ref="I4:I17" si="0">IF(H4="","",(IF($C$20&lt;25%,"N/A",IF(H4&lt;=($D$20+$A$20),H4,"Descartado"))))</f>
        <v>2.65</v>
      </c>
    </row>
    <row r="5" spans="1:9">
      <c r="A5" s="49"/>
      <c r="B5" s="51"/>
      <c r="C5" s="54"/>
      <c r="D5" s="57"/>
      <c r="E5" s="60"/>
      <c r="F5" s="60"/>
      <c r="G5" s="4" t="s">
        <v>59</v>
      </c>
      <c r="H5" s="13">
        <v>3.45</v>
      </c>
      <c r="I5" s="29" t="str">
        <f t="shared" si="0"/>
        <v>Descartado</v>
      </c>
    </row>
    <row r="6" spans="1:9">
      <c r="A6" s="49"/>
      <c r="B6" s="51"/>
      <c r="C6" s="54"/>
      <c r="D6" s="57"/>
      <c r="E6" s="60"/>
      <c r="F6" s="60"/>
      <c r="G6" s="4" t="s">
        <v>87</v>
      </c>
      <c r="H6" s="13">
        <v>0.99</v>
      </c>
      <c r="I6" s="29">
        <f t="shared" si="0"/>
        <v>0.99</v>
      </c>
    </row>
    <row r="7" spans="1:9">
      <c r="A7" s="49"/>
      <c r="B7" s="51"/>
      <c r="C7" s="54"/>
      <c r="D7" s="57"/>
      <c r="E7" s="60"/>
      <c r="F7" s="60"/>
      <c r="G7" s="4"/>
      <c r="H7" s="13"/>
      <c r="I7" s="29" t="str">
        <f t="shared" si="0"/>
        <v/>
      </c>
    </row>
    <row r="8" spans="1:9">
      <c r="A8" s="49"/>
      <c r="B8" s="51"/>
      <c r="C8" s="54"/>
      <c r="D8" s="57"/>
      <c r="E8" s="60"/>
      <c r="F8" s="60"/>
      <c r="G8" s="4"/>
      <c r="H8" s="13"/>
      <c r="I8" s="29" t="str">
        <f t="shared" si="0"/>
        <v/>
      </c>
    </row>
    <row r="9" spans="1:9">
      <c r="A9" s="49"/>
      <c r="B9" s="51"/>
      <c r="C9" s="54"/>
      <c r="D9" s="57"/>
      <c r="E9" s="60"/>
      <c r="F9" s="60"/>
      <c r="G9" s="4"/>
      <c r="H9" s="13"/>
      <c r="I9" s="29" t="str">
        <f t="shared" si="0"/>
        <v/>
      </c>
    </row>
    <row r="10" spans="1:9">
      <c r="A10" s="49"/>
      <c r="B10" s="51"/>
      <c r="C10" s="54"/>
      <c r="D10" s="57"/>
      <c r="E10" s="60"/>
      <c r="F10" s="60"/>
      <c r="G10" s="4"/>
      <c r="H10" s="13"/>
      <c r="I10" s="29" t="str">
        <f t="shared" si="0"/>
        <v/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1.1958121368620851</v>
      </c>
      <c r="B20" s="19">
        <f>COUNT(H3:H17)</f>
        <v>4</v>
      </c>
      <c r="C20" s="20">
        <f>IF(B20&lt;2,"N/A",(A20/D20))</f>
        <v>0.58049132857382768</v>
      </c>
      <c r="D20" s="21">
        <f>ROUND(AVERAGE(H3:H17),2)</f>
        <v>2.06</v>
      </c>
      <c r="E20" s="22">
        <f>IFERROR(ROUND(IF(B20&lt;2,"N/A",(IF(C20&lt;=25%,"N/A",AVERAGE(I3:I17)))),2),"N/A")</f>
        <v>1.59</v>
      </c>
      <c r="F20" s="22">
        <f>ROUND(MEDIAN(H3:H17),2)</f>
        <v>1.89</v>
      </c>
      <c r="G20" s="23" t="str">
        <f>INDEX(G3:G17,MATCH(H20,H3:H17,0))</f>
        <v>HIPERIDEAL</v>
      </c>
      <c r="H20" s="24">
        <f>MIN(H3:H17)</f>
        <v>0.99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1.59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954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43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54</v>
      </c>
      <c r="C3" s="53" t="s">
        <v>8</v>
      </c>
      <c r="D3" s="56">
        <v>600</v>
      </c>
      <c r="E3" s="59">
        <f>IF(C20&lt;=25%,D20,MIN(E20:F20))</f>
        <v>1.9</v>
      </c>
      <c r="F3" s="59">
        <f>MIN(H3:H17)</f>
        <v>1.25</v>
      </c>
      <c r="G3" s="4" t="s">
        <v>73</v>
      </c>
      <c r="H3" s="13">
        <v>2.54</v>
      </c>
      <c r="I3" s="29">
        <f>IF(H3="","",(IF($C$20&lt;25%,"N/A",IF(H3&lt;=($D$20+$A$20),H3,"Descartado"))))</f>
        <v>2.54</v>
      </c>
    </row>
    <row r="4" spans="1:9">
      <c r="A4" s="49"/>
      <c r="B4" s="51"/>
      <c r="C4" s="54"/>
      <c r="D4" s="57"/>
      <c r="E4" s="60"/>
      <c r="F4" s="60"/>
      <c r="G4" s="4" t="s">
        <v>57</v>
      </c>
      <c r="H4" s="13">
        <v>4.0199999999999996</v>
      </c>
      <c r="I4" s="29" t="str">
        <f t="shared" ref="I4:I17" si="0">IF(H4="","",(IF($C$20&lt;25%,"N/A",IF(H4&lt;=($D$20+$A$20),H4,"Descartado"))))</f>
        <v>Descartado</v>
      </c>
    </row>
    <row r="5" spans="1:9">
      <c r="A5" s="49"/>
      <c r="B5" s="51"/>
      <c r="C5" s="54"/>
      <c r="D5" s="57"/>
      <c r="E5" s="60"/>
      <c r="F5" s="60"/>
      <c r="G5" s="4" t="s">
        <v>87</v>
      </c>
      <c r="H5" s="13">
        <v>1.25</v>
      </c>
      <c r="I5" s="29">
        <f t="shared" si="0"/>
        <v>1.25</v>
      </c>
    </row>
    <row r="6" spans="1:9">
      <c r="A6" s="49"/>
      <c r="B6" s="51"/>
      <c r="C6" s="54"/>
      <c r="D6" s="57"/>
      <c r="E6" s="60"/>
      <c r="F6" s="60"/>
      <c r="G6" s="4"/>
      <c r="H6" s="13"/>
      <c r="I6" s="29" t="str">
        <f t="shared" si="0"/>
        <v/>
      </c>
    </row>
    <row r="7" spans="1:9">
      <c r="A7" s="49"/>
      <c r="B7" s="51"/>
      <c r="C7" s="54"/>
      <c r="D7" s="57"/>
      <c r="E7" s="60"/>
      <c r="F7" s="60"/>
      <c r="G7" s="4"/>
      <c r="H7" s="13"/>
      <c r="I7" s="29" t="str">
        <f t="shared" si="0"/>
        <v/>
      </c>
    </row>
    <row r="8" spans="1:9">
      <c r="A8" s="49"/>
      <c r="B8" s="51"/>
      <c r="C8" s="54"/>
      <c r="D8" s="57"/>
      <c r="E8" s="60"/>
      <c r="F8" s="60"/>
      <c r="G8" s="4"/>
      <c r="H8" s="13"/>
      <c r="I8" s="29" t="str">
        <f t="shared" si="0"/>
        <v/>
      </c>
    </row>
    <row r="9" spans="1:9">
      <c r="A9" s="49"/>
      <c r="B9" s="51"/>
      <c r="C9" s="54"/>
      <c r="D9" s="57"/>
      <c r="E9" s="60"/>
      <c r="F9" s="60"/>
      <c r="G9" s="4"/>
      <c r="H9" s="13"/>
      <c r="I9" s="29" t="str">
        <f t="shared" si="0"/>
        <v/>
      </c>
    </row>
    <row r="10" spans="1:9">
      <c r="A10" s="49"/>
      <c r="B10" s="51"/>
      <c r="C10" s="54"/>
      <c r="D10" s="57"/>
      <c r="E10" s="60"/>
      <c r="F10" s="60"/>
      <c r="G10" s="4"/>
      <c r="H10" s="13"/>
      <c r="I10" s="29" t="str">
        <f t="shared" si="0"/>
        <v/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1.3860856154413159</v>
      </c>
      <c r="B20" s="19">
        <f>COUNT(H3:H17)</f>
        <v>3</v>
      </c>
      <c r="C20" s="20">
        <f>IF(B20&lt;2,"N/A",(A20/D20))</f>
        <v>0.53310985209281381</v>
      </c>
      <c r="D20" s="21">
        <f>ROUND(AVERAGE(H3:H17),2)</f>
        <v>2.6</v>
      </c>
      <c r="E20" s="22">
        <f>IFERROR(ROUND(IF(B20&lt;2,"N/A",(IF(C20&lt;=25%,"N/A",AVERAGE(I3:I17)))),2),"N/A")</f>
        <v>1.9</v>
      </c>
      <c r="F20" s="22">
        <f>ROUND(MEDIAN(H3:H17),2)</f>
        <v>2.54</v>
      </c>
      <c r="G20" s="23" t="str">
        <f>INDEX(G3:G17,MATCH(H20,H3:H17,0))</f>
        <v>HIPERIDEAL</v>
      </c>
      <c r="H20" s="24">
        <f>MIN(H3:H17)</f>
        <v>1.25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1.9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1140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44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55</v>
      </c>
      <c r="C3" s="53" t="s">
        <v>8</v>
      </c>
      <c r="D3" s="56">
        <v>600</v>
      </c>
      <c r="E3" s="59">
        <f>IF(C20&lt;=25%,D20,MIN(E20:F20))</f>
        <v>1.62</v>
      </c>
      <c r="F3" s="59">
        <f>MIN(H3:H17)</f>
        <v>1.35</v>
      </c>
      <c r="G3" s="4" t="s">
        <v>87</v>
      </c>
      <c r="H3" s="13">
        <v>1.35</v>
      </c>
      <c r="I3" s="29">
        <f>IF(H3="","",(IF($C$20&lt;25%,"N/A",IF(H3&lt;=($D$20+$A$20),H3,"Descartado"))))</f>
        <v>1.35</v>
      </c>
    </row>
    <row r="4" spans="1:9">
      <c r="A4" s="49"/>
      <c r="B4" s="51"/>
      <c r="C4" s="54"/>
      <c r="D4" s="57"/>
      <c r="E4" s="60"/>
      <c r="F4" s="60"/>
      <c r="G4" s="4" t="s">
        <v>89</v>
      </c>
      <c r="H4" s="13">
        <v>2.99</v>
      </c>
      <c r="I4" s="29" t="str">
        <f t="shared" ref="I4:I17" si="0">IF(H4="","",(IF($C$20&lt;25%,"N/A",IF(H4&lt;=($D$20+$A$20),H4,"Descartado"))))</f>
        <v>Descartado</v>
      </c>
    </row>
    <row r="5" spans="1:9">
      <c r="A5" s="49"/>
      <c r="B5" s="51"/>
      <c r="C5" s="54"/>
      <c r="D5" s="57"/>
      <c r="E5" s="60"/>
      <c r="F5" s="60"/>
      <c r="G5" s="4" t="s">
        <v>90</v>
      </c>
      <c r="H5" s="13">
        <v>1.89</v>
      </c>
      <c r="I5" s="29">
        <f t="shared" si="0"/>
        <v>1.89</v>
      </c>
    </row>
    <row r="6" spans="1:9">
      <c r="A6" s="49"/>
      <c r="B6" s="51"/>
      <c r="C6" s="54"/>
      <c r="D6" s="57"/>
      <c r="E6" s="60"/>
      <c r="F6" s="60"/>
      <c r="G6" s="4"/>
      <c r="H6" s="13"/>
      <c r="I6" s="29" t="str">
        <f t="shared" si="0"/>
        <v/>
      </c>
    </row>
    <row r="7" spans="1:9">
      <c r="A7" s="49"/>
      <c r="B7" s="51"/>
      <c r="C7" s="54"/>
      <c r="D7" s="57"/>
      <c r="E7" s="60"/>
      <c r="F7" s="60"/>
      <c r="G7" s="4"/>
      <c r="H7" s="13"/>
      <c r="I7" s="29" t="str">
        <f t="shared" si="0"/>
        <v/>
      </c>
    </row>
    <row r="8" spans="1:9">
      <c r="A8" s="49"/>
      <c r="B8" s="51"/>
      <c r="C8" s="54"/>
      <c r="D8" s="57"/>
      <c r="E8" s="60"/>
      <c r="F8" s="60"/>
      <c r="G8" s="4"/>
      <c r="H8" s="13"/>
      <c r="I8" s="29" t="str">
        <f t="shared" si="0"/>
        <v/>
      </c>
    </row>
    <row r="9" spans="1:9">
      <c r="A9" s="49"/>
      <c r="B9" s="51"/>
      <c r="C9" s="54"/>
      <c r="D9" s="57"/>
      <c r="E9" s="60"/>
      <c r="F9" s="60"/>
      <c r="G9" s="4"/>
      <c r="H9" s="13"/>
      <c r="I9" s="29" t="str">
        <f t="shared" si="0"/>
        <v/>
      </c>
    </row>
    <row r="10" spans="1:9">
      <c r="A10" s="49"/>
      <c r="B10" s="51"/>
      <c r="C10" s="54"/>
      <c r="D10" s="57"/>
      <c r="E10" s="60"/>
      <c r="F10" s="60"/>
      <c r="G10" s="4"/>
      <c r="H10" s="13"/>
      <c r="I10" s="29" t="str">
        <f t="shared" si="0"/>
        <v/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0.835783065952724</v>
      </c>
      <c r="B20" s="19">
        <f>COUNT(H3:H17)</f>
        <v>3</v>
      </c>
      <c r="C20" s="20">
        <f>IF(B20&lt;2,"N/A",(A20/D20))</f>
        <v>0.40181878170804036</v>
      </c>
      <c r="D20" s="21">
        <f>ROUND(AVERAGE(H3:H17),2)</f>
        <v>2.08</v>
      </c>
      <c r="E20" s="22">
        <f>IFERROR(ROUND(IF(B20&lt;2,"N/A",(IF(C20&lt;=25%,"N/A",AVERAGE(I3:I17)))),2),"N/A")</f>
        <v>1.62</v>
      </c>
      <c r="F20" s="22">
        <f>ROUND(MEDIAN(H3:H17),2)</f>
        <v>1.89</v>
      </c>
      <c r="G20" s="23" t="str">
        <f>INDEX(G3:G17,MATCH(H20,H3:H17,0))</f>
        <v>HIPERIDEAL</v>
      </c>
      <c r="H20" s="24">
        <f>MIN(H3:H17)</f>
        <v>1.35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1.62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972.00000000000011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6" t="s">
        <v>12</v>
      </c>
      <c r="B1" s="47"/>
      <c r="C1" s="47"/>
      <c r="D1" s="47"/>
      <c r="E1" s="47"/>
      <c r="F1" s="47"/>
      <c r="G1" s="47"/>
      <c r="H1" s="47"/>
      <c r="I1" s="48"/>
    </row>
    <row r="2" spans="1:9" ht="25.5">
      <c r="A2" s="49" t="s">
        <v>45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49"/>
      <c r="B3" s="50" t="s">
        <v>56</v>
      </c>
      <c r="C3" s="53" t="s">
        <v>8</v>
      </c>
      <c r="D3" s="56">
        <v>600</v>
      </c>
      <c r="E3" s="59">
        <f>IF(C20&lt;=25%,D20,MIN(E20:F20))</f>
        <v>1.59</v>
      </c>
      <c r="F3" s="59">
        <f>MIN(H3:H17)</f>
        <v>0.99</v>
      </c>
      <c r="G3" s="4" t="s">
        <v>87</v>
      </c>
      <c r="H3" s="13">
        <v>0.99</v>
      </c>
      <c r="I3" s="29">
        <f>IF(H3="","",(IF($C$20&lt;25%,"N/A",IF(H3&lt;=($D$20+$A$20),H3,"Descartado"))))</f>
        <v>0.99</v>
      </c>
    </row>
    <row r="4" spans="1:9">
      <c r="A4" s="49"/>
      <c r="B4" s="51"/>
      <c r="C4" s="54"/>
      <c r="D4" s="57"/>
      <c r="E4" s="60"/>
      <c r="F4" s="60"/>
      <c r="G4" s="4" t="s">
        <v>91</v>
      </c>
      <c r="H4" s="13">
        <v>1.99</v>
      </c>
      <c r="I4" s="29">
        <f t="shared" ref="I4:I17" si="0">IF(H4="","",(IF($C$20&lt;25%,"N/A",IF(H4&lt;=($D$20+$A$20),H4,"Descartado"))))</f>
        <v>1.99</v>
      </c>
    </row>
    <row r="5" spans="1:9">
      <c r="A5" s="49"/>
      <c r="B5" s="51"/>
      <c r="C5" s="54"/>
      <c r="D5" s="57"/>
      <c r="E5" s="60"/>
      <c r="F5" s="60"/>
      <c r="G5" s="4" t="s">
        <v>92</v>
      </c>
      <c r="H5" s="13">
        <v>1.79</v>
      </c>
      <c r="I5" s="29">
        <f t="shared" si="0"/>
        <v>1.79</v>
      </c>
    </row>
    <row r="6" spans="1:9">
      <c r="A6" s="49"/>
      <c r="B6" s="51"/>
      <c r="C6" s="54"/>
      <c r="D6" s="57"/>
      <c r="E6" s="60"/>
      <c r="F6" s="60"/>
      <c r="G6" s="4"/>
      <c r="H6" s="13"/>
      <c r="I6" s="29" t="str">
        <f t="shared" si="0"/>
        <v/>
      </c>
    </row>
    <row r="7" spans="1:9">
      <c r="A7" s="49"/>
      <c r="B7" s="51"/>
      <c r="C7" s="54"/>
      <c r="D7" s="57"/>
      <c r="E7" s="60"/>
      <c r="F7" s="60"/>
      <c r="G7" s="4"/>
      <c r="H7" s="13"/>
      <c r="I7" s="29" t="str">
        <f t="shared" si="0"/>
        <v/>
      </c>
    </row>
    <row r="8" spans="1:9">
      <c r="A8" s="49"/>
      <c r="B8" s="51"/>
      <c r="C8" s="54"/>
      <c r="D8" s="57"/>
      <c r="E8" s="60"/>
      <c r="F8" s="60"/>
      <c r="G8" s="4"/>
      <c r="H8" s="13"/>
      <c r="I8" s="29" t="str">
        <f t="shared" si="0"/>
        <v/>
      </c>
    </row>
    <row r="9" spans="1:9">
      <c r="A9" s="49"/>
      <c r="B9" s="51"/>
      <c r="C9" s="54"/>
      <c r="D9" s="57"/>
      <c r="E9" s="60"/>
      <c r="F9" s="60"/>
      <c r="G9" s="4"/>
      <c r="H9" s="13"/>
      <c r="I9" s="29" t="str">
        <f t="shared" si="0"/>
        <v/>
      </c>
    </row>
    <row r="10" spans="1:9">
      <c r="A10" s="49"/>
      <c r="B10" s="51"/>
      <c r="C10" s="54"/>
      <c r="D10" s="57"/>
      <c r="E10" s="60"/>
      <c r="F10" s="60"/>
      <c r="G10" s="4"/>
      <c r="H10" s="13"/>
      <c r="I10" s="29" t="str">
        <f t="shared" si="0"/>
        <v/>
      </c>
    </row>
    <row r="11" spans="1:9">
      <c r="A11" s="49"/>
      <c r="B11" s="51"/>
      <c r="C11" s="54"/>
      <c r="D11" s="57"/>
      <c r="E11" s="60"/>
      <c r="F11" s="60"/>
      <c r="G11" s="4"/>
      <c r="H11" s="13"/>
      <c r="I11" s="29" t="str">
        <f t="shared" si="0"/>
        <v/>
      </c>
    </row>
    <row r="12" spans="1:9">
      <c r="A12" s="49"/>
      <c r="B12" s="51"/>
      <c r="C12" s="54"/>
      <c r="D12" s="57"/>
      <c r="E12" s="60"/>
      <c r="F12" s="60"/>
      <c r="G12" s="4"/>
      <c r="H12" s="13"/>
      <c r="I12" s="29" t="str">
        <f t="shared" si="0"/>
        <v/>
      </c>
    </row>
    <row r="13" spans="1:9">
      <c r="A13" s="49"/>
      <c r="B13" s="51"/>
      <c r="C13" s="54"/>
      <c r="D13" s="57"/>
      <c r="E13" s="60"/>
      <c r="F13" s="60"/>
      <c r="G13" s="4"/>
      <c r="H13" s="13"/>
      <c r="I13" s="29" t="str">
        <f t="shared" si="0"/>
        <v/>
      </c>
    </row>
    <row r="14" spans="1:9">
      <c r="A14" s="49"/>
      <c r="B14" s="51"/>
      <c r="C14" s="54"/>
      <c r="D14" s="57"/>
      <c r="E14" s="60"/>
      <c r="F14" s="60"/>
      <c r="G14" s="4"/>
      <c r="H14" s="13"/>
      <c r="I14" s="29" t="str">
        <f t="shared" si="0"/>
        <v/>
      </c>
    </row>
    <row r="15" spans="1:9">
      <c r="A15" s="49"/>
      <c r="B15" s="51"/>
      <c r="C15" s="54"/>
      <c r="D15" s="57"/>
      <c r="E15" s="60"/>
      <c r="F15" s="60"/>
      <c r="G15" s="4"/>
      <c r="H15" s="13"/>
      <c r="I15" s="29" t="str">
        <f t="shared" si="0"/>
        <v/>
      </c>
    </row>
    <row r="16" spans="1:9">
      <c r="A16" s="49"/>
      <c r="B16" s="51"/>
      <c r="C16" s="54"/>
      <c r="D16" s="57"/>
      <c r="E16" s="60"/>
      <c r="F16" s="60"/>
      <c r="G16" s="4"/>
      <c r="H16" s="13"/>
      <c r="I16" s="29" t="str">
        <f t="shared" si="0"/>
        <v/>
      </c>
    </row>
    <row r="17" spans="1:11">
      <c r="A17" s="49"/>
      <c r="B17" s="52"/>
      <c r="C17" s="55"/>
      <c r="D17" s="58"/>
      <c r="E17" s="61"/>
      <c r="F17" s="6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68" t="s">
        <v>34</v>
      </c>
      <c r="H19" s="69"/>
      <c r="I19" s="31"/>
    </row>
    <row r="20" spans="1:11">
      <c r="A20" s="19">
        <f>IF(B20&lt;2,"N/A",(STDEV(H3:H17)))</f>
        <v>0.52915026221291839</v>
      </c>
      <c r="B20" s="19">
        <f>COUNT(H3:H17)</f>
        <v>3</v>
      </c>
      <c r="C20" s="20">
        <f>IF(B20&lt;2,"N/A",(A20/D20))</f>
        <v>0.33279890705214993</v>
      </c>
      <c r="D20" s="21">
        <f>ROUND(AVERAGE(H3:H17),2)</f>
        <v>1.59</v>
      </c>
      <c r="E20" s="22">
        <f>IFERROR(ROUND(IF(B20&lt;2,"N/A",(IF(C20&lt;=25%,"N/A",AVERAGE(I3:I17)))),2),"N/A")</f>
        <v>1.59</v>
      </c>
      <c r="F20" s="22">
        <f>ROUND(MEDIAN(H3:H17),2)</f>
        <v>1.79</v>
      </c>
      <c r="G20" s="23" t="str">
        <f>INDEX(G3:G17,MATCH(H20,H3:H17,0))</f>
        <v>HIPERIDEAL</v>
      </c>
      <c r="H20" s="24">
        <f>MIN(H3:H17)</f>
        <v>0.99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0"/>
      <c r="E22" s="70"/>
      <c r="F22" s="35"/>
      <c r="G22" s="25" t="s">
        <v>37</v>
      </c>
      <c r="H22" s="26">
        <f>IF(C20&lt;=25%,D20,MIN(E20:F20))</f>
        <v>1.59</v>
      </c>
    </row>
    <row r="23" spans="1:11">
      <c r="B23" s="32"/>
      <c r="C23" s="32"/>
      <c r="D23" s="70"/>
      <c r="E23" s="70"/>
      <c r="F23" s="36"/>
      <c r="G23" s="27" t="s">
        <v>9</v>
      </c>
      <c r="H23" s="28">
        <f>ROUND(H22,2)*D3</f>
        <v>954</v>
      </c>
    </row>
    <row r="24" spans="1:11">
      <c r="B24" s="37"/>
      <c r="C24" s="37"/>
      <c r="D24" s="31"/>
      <c r="E24" s="31"/>
    </row>
    <row r="26" spans="1:11">
      <c r="A26" s="62" t="s">
        <v>25</v>
      </c>
      <c r="B26" s="63"/>
      <c r="C26" s="63"/>
      <c r="D26" s="63"/>
      <c r="E26" s="63"/>
      <c r="F26" s="63"/>
      <c r="G26" s="63"/>
      <c r="H26" s="63"/>
      <c r="I26" s="64"/>
    </row>
    <row r="27" spans="1:11" ht="12.75" customHeight="1">
      <c r="A27" s="62" t="s">
        <v>26</v>
      </c>
      <c r="B27" s="63"/>
      <c r="C27" s="63"/>
      <c r="D27" s="63"/>
      <c r="E27" s="63"/>
      <c r="F27" s="63"/>
      <c r="G27" s="63"/>
      <c r="H27" s="63"/>
      <c r="I27" s="64"/>
    </row>
    <row r="28" spans="1:11" ht="12.75" customHeight="1">
      <c r="A28" s="62" t="s">
        <v>27</v>
      </c>
      <c r="B28" s="63"/>
      <c r="C28" s="63"/>
      <c r="D28" s="63"/>
      <c r="E28" s="63"/>
      <c r="F28" s="63"/>
      <c r="G28" s="63"/>
      <c r="H28" s="63"/>
      <c r="I28" s="64"/>
    </row>
    <row r="29" spans="1:11">
      <c r="A29" s="62" t="s">
        <v>28</v>
      </c>
      <c r="B29" s="63"/>
      <c r="C29" s="63"/>
      <c r="D29" s="63"/>
      <c r="E29" s="63"/>
      <c r="F29" s="63"/>
      <c r="G29" s="63"/>
      <c r="H29" s="63"/>
      <c r="I29" s="64"/>
    </row>
    <row r="30" spans="1:11" ht="12.75" customHeight="1">
      <c r="A30" s="62" t="s">
        <v>29</v>
      </c>
      <c r="B30" s="63"/>
      <c r="C30" s="63"/>
      <c r="D30" s="63"/>
      <c r="E30" s="63"/>
      <c r="F30" s="63"/>
      <c r="G30" s="63"/>
      <c r="H30" s="63"/>
      <c r="I30" s="64"/>
    </row>
    <row r="31" spans="1:11" ht="12.75" customHeight="1">
      <c r="A31" s="62" t="s">
        <v>30</v>
      </c>
      <c r="B31" s="63"/>
      <c r="C31" s="63"/>
      <c r="D31" s="63"/>
      <c r="E31" s="63"/>
      <c r="F31" s="63"/>
      <c r="G31" s="63"/>
      <c r="H31" s="63"/>
      <c r="I31" s="64"/>
    </row>
    <row r="32" spans="1:11" ht="24.75" customHeight="1">
      <c r="A32" s="65" t="s">
        <v>31</v>
      </c>
      <c r="B32" s="66"/>
      <c r="C32" s="66"/>
      <c r="D32" s="66"/>
      <c r="E32" s="66"/>
      <c r="F32" s="66"/>
      <c r="G32" s="66"/>
      <c r="H32" s="66"/>
      <c r="I32" s="67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3</vt:i4>
      </vt:variant>
    </vt:vector>
  </HeadingPairs>
  <TitlesOfParts>
    <vt:vector size="1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2021-11-11T17:45:30Z</cp:lastPrinted>
  <dcterms:created xsi:type="dcterms:W3CDTF">2019-01-16T20:04:04Z</dcterms:created>
  <dcterms:modified xsi:type="dcterms:W3CDTF">2021-11-30T17:10:18Z</dcterms:modified>
</cp:coreProperties>
</file>